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llbrowne\Desktop\Student Transport RFP Responses\"/>
    </mc:Choice>
  </mc:AlternateContent>
  <bookViews>
    <workbookView xWindow="0" yWindow="0" windowWidth="8805" windowHeight="6900" activeTab="4"/>
  </bookViews>
  <sheets>
    <sheet name="FY2022-23" sheetId="1" r:id="rId1"/>
    <sheet name="FY2023-24" sheetId="2" r:id="rId2"/>
    <sheet name="FY2024-25" sheetId="3" r:id="rId3"/>
    <sheet name="FY2025-26" sheetId="4" r:id="rId4"/>
    <sheet name="Four Year Total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4" l="1"/>
  <c r="N19" i="4"/>
  <c r="Q19" i="4" s="1"/>
  <c r="Q21" i="4" s="1"/>
  <c r="N12" i="4"/>
  <c r="Q12" i="4" s="1"/>
  <c r="I19" i="4"/>
  <c r="I19" i="3"/>
  <c r="L19" i="3" s="1"/>
  <c r="D19" i="4"/>
  <c r="G19" i="4" s="1"/>
  <c r="D19" i="3"/>
  <c r="G19" i="3" s="1"/>
  <c r="D12" i="4"/>
  <c r="G12" i="4" s="1"/>
  <c r="L19" i="4"/>
  <c r="Q18" i="4"/>
  <c r="L18" i="4"/>
  <c r="G18" i="4"/>
  <c r="G21" i="4" s="1"/>
  <c r="L12" i="4"/>
  <c r="Q11" i="4"/>
  <c r="L11" i="4"/>
  <c r="G11" i="4"/>
  <c r="Q9" i="4"/>
  <c r="L9" i="4"/>
  <c r="G9" i="4"/>
  <c r="Q8" i="4"/>
  <c r="L8" i="4"/>
  <c r="G8" i="4"/>
  <c r="Q7" i="4"/>
  <c r="L7" i="4"/>
  <c r="G7" i="4"/>
  <c r="Q6" i="4"/>
  <c r="L6" i="4"/>
  <c r="G6" i="4"/>
  <c r="Q5" i="4"/>
  <c r="L5" i="4"/>
  <c r="G5" i="4"/>
  <c r="Q4" i="4"/>
  <c r="L4" i="4"/>
  <c r="G4" i="4"/>
  <c r="N19" i="3"/>
  <c r="Q19" i="3" s="1"/>
  <c r="N12" i="3"/>
  <c r="Q12" i="3" s="1"/>
  <c r="D12" i="3"/>
  <c r="G12" i="3" s="1"/>
  <c r="Q18" i="3"/>
  <c r="L18" i="3"/>
  <c r="G18" i="3"/>
  <c r="L12" i="3"/>
  <c r="Q11" i="3"/>
  <c r="L11" i="3"/>
  <c r="G11" i="3"/>
  <c r="Q9" i="3"/>
  <c r="L9" i="3"/>
  <c r="G9" i="3"/>
  <c r="Q8" i="3"/>
  <c r="L8" i="3"/>
  <c r="G8" i="3"/>
  <c r="Q7" i="3"/>
  <c r="L7" i="3"/>
  <c r="G7" i="3"/>
  <c r="Q6" i="3"/>
  <c r="L6" i="3"/>
  <c r="G6" i="3"/>
  <c r="Q5" i="3"/>
  <c r="L5" i="3"/>
  <c r="G5" i="3"/>
  <c r="Q4" i="3"/>
  <c r="L4" i="3"/>
  <c r="G4" i="3"/>
  <c r="N19" i="2"/>
  <c r="Q19" i="2" s="1"/>
  <c r="I19" i="2"/>
  <c r="L19" i="2" s="1"/>
  <c r="D19" i="2"/>
  <c r="G19" i="2" s="1"/>
  <c r="D12" i="2"/>
  <c r="G12" i="2" s="1"/>
  <c r="Q18" i="2"/>
  <c r="L18" i="2"/>
  <c r="G18" i="2"/>
  <c r="N12" i="2"/>
  <c r="Q12" i="2" s="1"/>
  <c r="L12" i="2"/>
  <c r="Q11" i="2"/>
  <c r="L11" i="2"/>
  <c r="G11" i="2"/>
  <c r="Q9" i="2"/>
  <c r="L9" i="2"/>
  <c r="G9" i="2"/>
  <c r="Q8" i="2"/>
  <c r="L8" i="2"/>
  <c r="G8" i="2"/>
  <c r="Q7" i="2"/>
  <c r="L7" i="2"/>
  <c r="G7" i="2"/>
  <c r="Q6" i="2"/>
  <c r="L6" i="2"/>
  <c r="G6" i="2"/>
  <c r="Q5" i="2"/>
  <c r="L5" i="2"/>
  <c r="G5" i="2"/>
  <c r="Q4" i="2"/>
  <c r="L4" i="2"/>
  <c r="G4" i="2"/>
  <c r="Q14" i="4" l="1"/>
  <c r="Q24" i="4" s="1"/>
  <c r="L14" i="4"/>
  <c r="L24" i="4" s="1"/>
  <c r="G14" i="4"/>
  <c r="G24" i="4" s="1"/>
  <c r="Q14" i="3"/>
  <c r="Q22" i="3" s="1"/>
  <c r="L14" i="3"/>
  <c r="L22" i="3" s="1"/>
  <c r="G14" i="3"/>
  <c r="G22" i="3" s="1"/>
  <c r="Q14" i="2"/>
  <c r="Q22" i="2" s="1"/>
  <c r="L14" i="2"/>
  <c r="L22" i="2" s="1"/>
  <c r="G14" i="2"/>
  <c r="G22" i="2" s="1"/>
  <c r="N19" i="1"/>
  <c r="Q19" i="1" s="1"/>
  <c r="H19" i="5" s="1"/>
  <c r="I19" i="1"/>
  <c r="L19" i="1" s="1"/>
  <c r="F19" i="5" s="1"/>
  <c r="Q18" i="1"/>
  <c r="H18" i="5" s="1"/>
  <c r="H21" i="5" s="1"/>
  <c r="L18" i="1"/>
  <c r="F18" i="5" s="1"/>
  <c r="F21" i="5" s="1"/>
  <c r="G19" i="1"/>
  <c r="D19" i="5" s="1"/>
  <c r="D19" i="1"/>
  <c r="G18" i="1" l="1"/>
  <c r="D18" i="5" s="1"/>
  <c r="D21" i="5" s="1"/>
  <c r="N12" i="1"/>
  <c r="I12" i="1"/>
  <c r="L12" i="1" s="1"/>
  <c r="F12" i="5" s="1"/>
  <c r="Q12" i="1"/>
  <c r="H12" i="5" s="1"/>
  <c r="D12" i="1"/>
  <c r="G12" i="1" s="1"/>
  <c r="D12" i="5" s="1"/>
  <c r="Q11" i="1"/>
  <c r="H11" i="5" s="1"/>
  <c r="L11" i="1"/>
  <c r="F11" i="5" s="1"/>
  <c r="G11" i="1"/>
  <c r="D11" i="5" s="1"/>
  <c r="G9" i="1"/>
  <c r="D9" i="5" s="1"/>
  <c r="L9" i="1"/>
  <c r="F9" i="5" s="1"/>
  <c r="Q9" i="1"/>
  <c r="H9" i="5" s="1"/>
  <c r="Q8" i="1"/>
  <c r="H8" i="5" s="1"/>
  <c r="L8" i="1"/>
  <c r="F8" i="5" s="1"/>
  <c r="G8" i="1"/>
  <c r="D8" i="5" s="1"/>
  <c r="Q7" i="1"/>
  <c r="H7" i="5" s="1"/>
  <c r="L7" i="1"/>
  <c r="F7" i="5" s="1"/>
  <c r="G7" i="1"/>
  <c r="D7" i="5" s="1"/>
  <c r="Q6" i="1"/>
  <c r="H6" i="5" s="1"/>
  <c r="L6" i="1"/>
  <c r="F6" i="5" s="1"/>
  <c r="G6" i="1"/>
  <c r="D6" i="5" s="1"/>
  <c r="Q5" i="1"/>
  <c r="H5" i="5" s="1"/>
  <c r="L5" i="1" l="1"/>
  <c r="F5" i="5" s="1"/>
  <c r="G5" i="1" l="1"/>
  <c r="D5" i="5" s="1"/>
  <c r="Q4" i="1"/>
  <c r="L4" i="1"/>
  <c r="G4" i="1"/>
  <c r="G14" i="1" l="1"/>
  <c r="G22" i="1" s="1"/>
  <c r="D4" i="5"/>
  <c r="D14" i="5" s="1"/>
  <c r="D24" i="5" s="1"/>
  <c r="L14" i="1"/>
  <c r="L22" i="1" s="1"/>
  <c r="F4" i="5"/>
  <c r="F14" i="5" s="1"/>
  <c r="F24" i="5" s="1"/>
  <c r="Q14" i="1"/>
  <c r="Q22" i="1" s="1"/>
  <c r="H4" i="5"/>
  <c r="H14" i="5" s="1"/>
  <c r="H24" i="5" s="1"/>
</calcChain>
</file>

<file path=xl/sharedStrings.xml><?xml version="1.0" encoding="utf-8"?>
<sst xmlns="http://schemas.openxmlformats.org/spreadsheetml/2006/main" count="125" uniqueCount="19">
  <si>
    <t>Regular</t>
  </si>
  <si>
    <t>First Student</t>
  </si>
  <si>
    <t>Dattco</t>
  </si>
  <si>
    <t>WE Transport</t>
  </si>
  <si>
    <t>Rate</t>
  </si>
  <si>
    <t>Days</t>
  </si>
  <si>
    <t>Ext</t>
  </si>
  <si>
    <t>Run Qty</t>
  </si>
  <si>
    <t>Reg Wednesdays</t>
  </si>
  <si>
    <t>Goodwin Tech</t>
  </si>
  <si>
    <t>Sgtn Vo-Ag</t>
  </si>
  <si>
    <t>Vo-Tech in-town</t>
  </si>
  <si>
    <t>Parochial</t>
  </si>
  <si>
    <t>Homework Routes</t>
  </si>
  <si>
    <t>Athletics</t>
  </si>
  <si>
    <t>Special Ed In Town</t>
  </si>
  <si>
    <t>Special Ed Monitors</t>
  </si>
  <si>
    <t>Subtotal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</si>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</sst>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3" fontId="2" fillId="0" borderId="0" xfId="1" applyFont="1"/>
    <xf numFmtId="0" fontId="4" fillId="0" borderId="0" xfId="0" applyFont="1"/>
    <xf numFmtId="43" fontId="5" fillId="0" borderId="0" xfId="1" applyFont="1"/>
    <xf numFmtId="43" fontId="4" fillId="0" borderId="0" xfId="0" applyNumberFormat="1" applyFont="1"/>
    <xf numFmtId="43" fontId="1" fillId="0" borderId="0" xfId="1" applyFont="1"/>
    <xf numFmtId="0" fontId="3" fillId="0" borderId="0" xfId="0" applyFont="1" applyAlignment="1"/>
    <xf numFmtId="0" fontId="3" fillId="0" borderId="0" xfId="0" applyFont="1"/>
    <xf numFmtId="0" fontId="6" fillId="0" borderId="0" xfId="0" applyFont="1"/>
    <xf numFmtId="43" fontId="3" fillId="0" borderId="0" xfId="0" applyNumberFormat="1" applyFont="1"/>
    <xf numFmtId="43" fontId="0" fillId="0" borderId="0" xfId="0" applyNumberFormat="1"/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I22" sqref="I22"/>
    </sheetView>
  </sheetViews>
  <sheetFormatPr defaultRowHeight="15" x14ac:dyDescent="0.25"/>
  <cols>
    <col min="4" max="4" width="9" bestFit="1" customWidth="1"/>
    <col min="5" max="5" width="9.5703125" bestFit="1" customWidth="1"/>
    <col min="6" max="6" width="9" bestFit="1" customWidth="1"/>
    <col min="7" max="7" width="14.7109375" customWidth="1"/>
    <col min="9" max="9" width="9" bestFit="1" customWidth="1"/>
    <col min="10" max="10" width="9.5703125" bestFit="1" customWidth="1"/>
    <col min="11" max="11" width="9" bestFit="1" customWidth="1"/>
    <col min="12" max="12" width="14.7109375" customWidth="1"/>
    <col min="14" max="14" width="9" bestFit="1" customWidth="1"/>
    <col min="15" max="15" width="9.5703125" bestFit="1" customWidth="1"/>
    <col min="16" max="16" width="9" bestFit="1" customWidth="1"/>
    <col min="17" max="17" width="14.7109375" customWidth="1"/>
  </cols>
  <sheetData>
    <row r="1" spans="1:18" ht="18.75" x14ac:dyDescent="0.3">
      <c r="D1" s="14" t="s">
        <v>1</v>
      </c>
      <c r="E1" s="14"/>
      <c r="F1" s="14"/>
      <c r="G1" s="14"/>
      <c r="I1" s="14" t="s">
        <v>2</v>
      </c>
      <c r="J1" s="14"/>
      <c r="K1" s="14"/>
      <c r="L1" s="14"/>
      <c r="N1" s="14" t="s">
        <v>3</v>
      </c>
      <c r="O1" s="14"/>
      <c r="P1" s="14"/>
      <c r="Q1" s="14"/>
    </row>
    <row r="2" spans="1:18" x14ac:dyDescent="0.25">
      <c r="D2" s="2" t="s">
        <v>4</v>
      </c>
      <c r="E2" s="2" t="s">
        <v>7</v>
      </c>
      <c r="F2" s="2" t="s">
        <v>5</v>
      </c>
      <c r="G2" s="2" t="s">
        <v>6</v>
      </c>
      <c r="I2" s="2" t="s">
        <v>4</v>
      </c>
      <c r="J2" s="2" t="s">
        <v>7</v>
      </c>
      <c r="K2" s="2" t="s">
        <v>5</v>
      </c>
      <c r="L2" s="2" t="s">
        <v>6</v>
      </c>
      <c r="N2" s="2" t="s">
        <v>4</v>
      </c>
      <c r="O2" s="2" t="s">
        <v>7</v>
      </c>
      <c r="P2" s="2" t="s">
        <v>5</v>
      </c>
      <c r="Q2" s="2" t="s">
        <v>6</v>
      </c>
    </row>
    <row r="4" spans="1:18" x14ac:dyDescent="0.25">
      <c r="A4" t="s">
        <v>0</v>
      </c>
      <c r="B4" s="1"/>
      <c r="C4" s="1"/>
      <c r="D4" s="1">
        <v>371.91</v>
      </c>
      <c r="E4" s="1">
        <v>47</v>
      </c>
      <c r="F4" s="1">
        <v>181</v>
      </c>
      <c r="G4" s="1">
        <f t="shared" ref="G4:G9" si="0">D4*E4*F4</f>
        <v>3163838.37</v>
      </c>
      <c r="H4" s="1"/>
      <c r="I4" s="1">
        <v>409.2</v>
      </c>
      <c r="J4" s="1">
        <v>38</v>
      </c>
      <c r="K4" s="1">
        <v>181</v>
      </c>
      <c r="L4" s="1">
        <f t="shared" ref="L4:L9" si="1">I4*J4*K4</f>
        <v>2814477.6</v>
      </c>
      <c r="M4" s="1"/>
      <c r="N4" s="1">
        <v>408.99</v>
      </c>
      <c r="O4" s="1">
        <v>47</v>
      </c>
      <c r="P4" s="1">
        <v>181</v>
      </c>
      <c r="Q4" s="1">
        <f t="shared" ref="Q4:Q9" si="2">N4*O4*P4</f>
        <v>3479277.9299999997</v>
      </c>
      <c r="R4" s="1"/>
    </row>
    <row r="5" spans="1:18" x14ac:dyDescent="0.25">
      <c r="A5" t="s">
        <v>8</v>
      </c>
      <c r="B5" s="1"/>
      <c r="C5" s="1"/>
      <c r="D5" s="1">
        <v>371.91</v>
      </c>
      <c r="E5" s="1">
        <v>3</v>
      </c>
      <c r="F5" s="1">
        <v>38</v>
      </c>
      <c r="G5" s="1">
        <f t="shared" si="0"/>
        <v>42397.74</v>
      </c>
      <c r="H5" s="1"/>
      <c r="I5" s="1">
        <v>409.2</v>
      </c>
      <c r="J5" s="1">
        <v>3</v>
      </c>
      <c r="K5" s="1">
        <v>38</v>
      </c>
      <c r="L5" s="1">
        <f t="shared" si="1"/>
        <v>46648.799999999996</v>
      </c>
      <c r="M5" s="1"/>
      <c r="N5" s="1">
        <v>408.99</v>
      </c>
      <c r="O5" s="1">
        <v>3</v>
      </c>
      <c r="P5" s="1">
        <v>38</v>
      </c>
      <c r="Q5" s="1">
        <f t="shared" si="2"/>
        <v>46624.86</v>
      </c>
      <c r="R5" s="1"/>
    </row>
    <row r="6" spans="1:18" x14ac:dyDescent="0.25">
      <c r="A6" t="s">
        <v>9</v>
      </c>
      <c r="B6" s="1"/>
      <c r="C6" s="1"/>
      <c r="D6" s="1">
        <v>371.91</v>
      </c>
      <c r="E6" s="1">
        <v>4</v>
      </c>
      <c r="F6" s="1">
        <v>182</v>
      </c>
      <c r="G6" s="1">
        <f t="shared" si="0"/>
        <v>270750.48000000004</v>
      </c>
      <c r="H6" s="1"/>
      <c r="I6" s="1">
        <v>409.2</v>
      </c>
      <c r="J6" s="1">
        <v>4</v>
      </c>
      <c r="K6" s="1">
        <v>182</v>
      </c>
      <c r="L6" s="1">
        <f t="shared" si="1"/>
        <v>297897.59999999998</v>
      </c>
      <c r="M6" s="1"/>
      <c r="N6" s="1">
        <v>408.99</v>
      </c>
      <c r="O6" s="1">
        <v>4</v>
      </c>
      <c r="P6" s="1">
        <v>182</v>
      </c>
      <c r="Q6" s="1">
        <f t="shared" si="2"/>
        <v>297744.72000000003</v>
      </c>
      <c r="R6" s="1"/>
    </row>
    <row r="7" spans="1:18" x14ac:dyDescent="0.25">
      <c r="A7" t="s">
        <v>10</v>
      </c>
      <c r="B7" s="1"/>
      <c r="C7" s="1"/>
      <c r="D7" s="1">
        <v>342.89</v>
      </c>
      <c r="E7" s="1">
        <v>2</v>
      </c>
      <c r="F7" s="1">
        <v>180</v>
      </c>
      <c r="G7" s="1">
        <f t="shared" si="0"/>
        <v>123440.4</v>
      </c>
      <c r="H7" s="1"/>
      <c r="I7" s="1">
        <v>382.37</v>
      </c>
      <c r="J7" s="1">
        <v>2</v>
      </c>
      <c r="K7" s="1">
        <v>180</v>
      </c>
      <c r="L7" s="1">
        <f t="shared" si="1"/>
        <v>137653.20000000001</v>
      </c>
      <c r="M7" s="1"/>
      <c r="N7" s="1">
        <v>377.07</v>
      </c>
      <c r="O7" s="1">
        <v>4</v>
      </c>
      <c r="P7" s="1">
        <v>180</v>
      </c>
      <c r="Q7" s="1">
        <f t="shared" si="2"/>
        <v>271490.40000000002</v>
      </c>
      <c r="R7" s="1"/>
    </row>
    <row r="8" spans="1:18" x14ac:dyDescent="0.25">
      <c r="A8" t="s">
        <v>11</v>
      </c>
      <c r="B8" s="1"/>
      <c r="C8" s="1"/>
      <c r="D8" s="1">
        <v>371.91</v>
      </c>
      <c r="E8" s="1">
        <v>2</v>
      </c>
      <c r="F8" s="1">
        <v>38</v>
      </c>
      <c r="G8" s="1">
        <f t="shared" si="0"/>
        <v>28265.160000000003</v>
      </c>
      <c r="H8" s="1"/>
      <c r="I8" s="1">
        <v>409.2</v>
      </c>
      <c r="J8" s="1">
        <v>2</v>
      </c>
      <c r="K8" s="1">
        <v>38</v>
      </c>
      <c r="L8" s="1">
        <f t="shared" si="1"/>
        <v>31099.200000000001</v>
      </c>
      <c r="M8" s="1"/>
      <c r="N8" s="1">
        <v>66.28</v>
      </c>
      <c r="O8" s="1">
        <v>2</v>
      </c>
      <c r="P8" s="1">
        <v>38</v>
      </c>
      <c r="Q8" s="1">
        <f t="shared" si="2"/>
        <v>5037.28</v>
      </c>
      <c r="R8" s="1"/>
    </row>
    <row r="9" spans="1:18" x14ac:dyDescent="0.25">
      <c r="A9" t="s">
        <v>12</v>
      </c>
      <c r="B9" s="1"/>
      <c r="C9" s="1"/>
      <c r="D9" s="1">
        <v>371.91</v>
      </c>
      <c r="E9" s="1">
        <v>6</v>
      </c>
      <c r="F9" s="1">
        <v>181</v>
      </c>
      <c r="G9" s="1">
        <f t="shared" si="0"/>
        <v>403894.26</v>
      </c>
      <c r="H9" s="1"/>
      <c r="I9" s="1">
        <v>409.2</v>
      </c>
      <c r="J9" s="1">
        <v>6</v>
      </c>
      <c r="K9" s="1">
        <v>181</v>
      </c>
      <c r="L9" s="1">
        <f t="shared" si="1"/>
        <v>444391.19999999995</v>
      </c>
      <c r="M9" s="1"/>
      <c r="N9" s="1">
        <v>408.99</v>
      </c>
      <c r="O9" s="1">
        <v>5</v>
      </c>
      <c r="P9" s="1">
        <v>181</v>
      </c>
      <c r="Q9" s="1">
        <f t="shared" si="2"/>
        <v>370135.95</v>
      </c>
      <c r="R9" s="1"/>
    </row>
    <row r="10" spans="1:1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t="s">
        <v>13</v>
      </c>
      <c r="B11" s="1"/>
      <c r="C11" s="1"/>
      <c r="D11" s="1">
        <v>60.27</v>
      </c>
      <c r="E11" s="1">
        <v>6</v>
      </c>
      <c r="F11" s="1">
        <v>181</v>
      </c>
      <c r="G11" s="1">
        <f t="shared" ref="G11" si="3">D11*E11*F11</f>
        <v>65453.22</v>
      </c>
      <c r="H11" s="1"/>
      <c r="I11" s="1">
        <v>64.75</v>
      </c>
      <c r="J11" s="1">
        <v>6</v>
      </c>
      <c r="K11" s="1">
        <v>181</v>
      </c>
      <c r="L11" s="1">
        <f>I11*J11*K11</f>
        <v>70318.5</v>
      </c>
      <c r="M11" s="1"/>
      <c r="N11" s="1">
        <v>66.28</v>
      </c>
      <c r="O11" s="1">
        <v>10</v>
      </c>
      <c r="P11" s="1">
        <v>181</v>
      </c>
      <c r="Q11" s="1">
        <f t="shared" ref="Q11" si="4">N11*O11*P11</f>
        <v>119966.79999999999</v>
      </c>
      <c r="R11" s="1"/>
    </row>
    <row r="12" spans="1:18" ht="17.25" x14ac:dyDescent="0.4">
      <c r="A12" t="s">
        <v>14</v>
      </c>
      <c r="B12" s="1"/>
      <c r="C12" s="1"/>
      <c r="D12" s="1">
        <f>56.09*3.25</f>
        <v>182.29250000000002</v>
      </c>
      <c r="E12" s="1">
        <v>1500</v>
      </c>
      <c r="F12" s="1"/>
      <c r="G12" s="6">
        <f>D12*E12</f>
        <v>273438.75</v>
      </c>
      <c r="H12" s="1"/>
      <c r="I12" s="1">
        <f>60.2*4</f>
        <v>240.8</v>
      </c>
      <c r="J12" s="1">
        <v>1500</v>
      </c>
      <c r="K12" s="1"/>
      <c r="L12" s="6">
        <f>I12*J12</f>
        <v>361200</v>
      </c>
      <c r="M12" s="1"/>
      <c r="N12" s="1">
        <f>75*3.25</f>
        <v>243.75</v>
      </c>
      <c r="O12" s="1">
        <v>1500</v>
      </c>
      <c r="P12" s="1"/>
      <c r="Q12" s="6">
        <f>N12*O12</f>
        <v>365625</v>
      </c>
      <c r="R12" s="1"/>
    </row>
    <row r="13" spans="1:1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B14" s="4" t="s">
        <v>17</v>
      </c>
      <c r="C14" s="1"/>
      <c r="D14" s="1"/>
      <c r="E14" s="1"/>
      <c r="F14" s="1"/>
      <c r="G14" s="1">
        <f>SUM(G4:G13)</f>
        <v>4371478.3800000008</v>
      </c>
      <c r="H14" s="1"/>
      <c r="I14" s="1"/>
      <c r="J14" s="1"/>
      <c r="K14" s="1"/>
      <c r="L14" s="1">
        <f>SUM(L4:L13)</f>
        <v>4203686.1000000006</v>
      </c>
      <c r="M14" s="1"/>
      <c r="N14" s="1"/>
      <c r="O14" s="1"/>
      <c r="P14" s="1"/>
      <c r="Q14" s="1">
        <f>SUM(Q4:Q13)</f>
        <v>4955902.9399999995</v>
      </c>
      <c r="R14" s="1"/>
    </row>
    <row r="15" spans="1:1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t="s">
        <v>15</v>
      </c>
      <c r="B18" s="1"/>
      <c r="C18" s="1"/>
      <c r="D18" s="1">
        <v>325.02</v>
      </c>
      <c r="E18" s="1">
        <v>28</v>
      </c>
      <c r="F18" s="1">
        <v>181</v>
      </c>
      <c r="G18" s="1">
        <f t="shared" ref="G18:G19" si="5">D18*E18*F18</f>
        <v>1647201.3599999999</v>
      </c>
      <c r="H18" s="1"/>
      <c r="I18" s="1">
        <v>347.15</v>
      </c>
      <c r="J18" s="1">
        <v>27</v>
      </c>
      <c r="K18" s="1">
        <v>181</v>
      </c>
      <c r="L18" s="1">
        <f t="shared" ref="L18:L19" si="6">I18*J18*K18</f>
        <v>1696522.0499999998</v>
      </c>
      <c r="M18" s="1"/>
      <c r="N18" s="1">
        <v>357.44</v>
      </c>
      <c r="O18" s="1">
        <v>28</v>
      </c>
      <c r="P18" s="1">
        <v>181</v>
      </c>
      <c r="Q18" s="1">
        <f t="shared" ref="Q18:Q19" si="7">N18*O18*P18</f>
        <v>1811505.92</v>
      </c>
      <c r="R18" s="1"/>
    </row>
    <row r="19" spans="1:18" ht="17.25" x14ac:dyDescent="0.4">
      <c r="A19" t="s">
        <v>16</v>
      </c>
      <c r="B19" s="1"/>
      <c r="C19" s="1"/>
      <c r="D19" s="1">
        <f>22.73*4</f>
        <v>90.92</v>
      </c>
      <c r="E19" s="1">
        <v>22</v>
      </c>
      <c r="F19" s="1">
        <v>181</v>
      </c>
      <c r="G19" s="6">
        <f t="shared" si="5"/>
        <v>362043.44</v>
      </c>
      <c r="H19" s="1"/>
      <c r="I19" s="1">
        <f>31.25*4</f>
        <v>125</v>
      </c>
      <c r="J19" s="1">
        <v>22</v>
      </c>
      <c r="K19" s="1">
        <v>181</v>
      </c>
      <c r="L19" s="6">
        <f t="shared" si="6"/>
        <v>497750</v>
      </c>
      <c r="M19" s="1"/>
      <c r="N19" s="1">
        <f>31.91*4</f>
        <v>127.64</v>
      </c>
      <c r="O19" s="1">
        <v>22</v>
      </c>
      <c r="P19" s="1">
        <v>181</v>
      </c>
      <c r="Q19" s="6">
        <f t="shared" si="7"/>
        <v>508262.48</v>
      </c>
      <c r="R19" s="1"/>
    </row>
    <row r="22" spans="1:18" ht="15.75" x14ac:dyDescent="0.25">
      <c r="B22" s="5" t="s">
        <v>18</v>
      </c>
      <c r="G22" s="7">
        <f>SUM(G14:G20)</f>
        <v>6380723.1800000006</v>
      </c>
      <c r="L22" s="7">
        <f>SUM(L14:L20)</f>
        <v>6397958.1500000004</v>
      </c>
      <c r="Q22" s="7">
        <f>SUM(Q14:Q20)</f>
        <v>7275671.3399999999</v>
      </c>
    </row>
  </sheetData>
  <mergeCells count="3">
    <mergeCell ref="D1:G1"/>
    <mergeCell ref="I1:L1"/>
    <mergeCell ref="N1:Q1"/>
  </mergeCells>
  <pageMargins left="0.7" right="0.7" top="0.75" bottom="0.75" header="0.3" footer="0.3"/>
  <pageSetup paperSize="3" orientation="landscape" r:id="rId1"/>
  <headerFooter>
    <oddHeader>&amp;LCity of Bristol CT
Purchasing Dept&amp;C&amp;"-,Bold"&amp;14&amp;F&amp;R&amp;A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L26" sqref="L26"/>
    </sheetView>
  </sheetViews>
  <sheetFormatPr defaultRowHeight="15" x14ac:dyDescent="0.25"/>
  <cols>
    <col min="4" max="4" width="9" bestFit="1" customWidth="1"/>
    <col min="5" max="5" width="9.5703125" bestFit="1" customWidth="1"/>
    <col min="6" max="6" width="9" bestFit="1" customWidth="1"/>
    <col min="7" max="7" width="14.7109375" customWidth="1"/>
    <col min="9" max="9" width="9" bestFit="1" customWidth="1"/>
    <col min="10" max="10" width="9.5703125" bestFit="1" customWidth="1"/>
    <col min="11" max="11" width="9" bestFit="1" customWidth="1"/>
    <col min="12" max="12" width="14.7109375" customWidth="1"/>
    <col min="14" max="14" width="9" bestFit="1" customWidth="1"/>
    <col min="15" max="15" width="9.5703125" bestFit="1" customWidth="1"/>
    <col min="16" max="16" width="9" bestFit="1" customWidth="1"/>
    <col min="17" max="17" width="14.7109375" customWidth="1"/>
  </cols>
  <sheetData>
    <row r="1" spans="1:18" ht="18.75" x14ac:dyDescent="0.3">
      <c r="D1" s="14" t="s">
        <v>1</v>
      </c>
      <c r="E1" s="14"/>
      <c r="F1" s="14"/>
      <c r="G1" s="14"/>
      <c r="I1" s="14" t="s">
        <v>2</v>
      </c>
      <c r="J1" s="14"/>
      <c r="K1" s="14"/>
      <c r="L1" s="14"/>
      <c r="N1" s="14" t="s">
        <v>3</v>
      </c>
      <c r="O1" s="14"/>
      <c r="P1" s="14"/>
      <c r="Q1" s="14"/>
    </row>
    <row r="2" spans="1:18" x14ac:dyDescent="0.25">
      <c r="D2" s="2" t="s">
        <v>4</v>
      </c>
      <c r="E2" s="2" t="s">
        <v>7</v>
      </c>
      <c r="F2" s="2" t="s">
        <v>5</v>
      </c>
      <c r="G2" s="2" t="s">
        <v>6</v>
      </c>
      <c r="I2" s="2" t="s">
        <v>4</v>
      </c>
      <c r="J2" s="2" t="s">
        <v>7</v>
      </c>
      <c r="K2" s="2" t="s">
        <v>5</v>
      </c>
      <c r="L2" s="2" t="s">
        <v>6</v>
      </c>
      <c r="N2" s="2" t="s">
        <v>4</v>
      </c>
      <c r="O2" s="2" t="s">
        <v>7</v>
      </c>
      <c r="P2" s="2" t="s">
        <v>5</v>
      </c>
      <c r="Q2" s="2" t="s">
        <v>6</v>
      </c>
    </row>
    <row r="4" spans="1:18" x14ac:dyDescent="0.25">
      <c r="A4" t="s">
        <v>0</v>
      </c>
      <c r="B4" s="1"/>
      <c r="C4" s="1"/>
      <c r="D4" s="1">
        <v>383.07</v>
      </c>
      <c r="E4" s="1">
        <v>47</v>
      </c>
      <c r="F4" s="1">
        <v>181</v>
      </c>
      <c r="G4" s="1">
        <f t="shared" ref="G4:G9" si="0">D4*E4*F4</f>
        <v>3258776.49</v>
      </c>
      <c r="H4" s="1"/>
      <c r="I4" s="1">
        <v>429.66</v>
      </c>
      <c r="J4" s="1">
        <v>38</v>
      </c>
      <c r="K4" s="1">
        <v>181</v>
      </c>
      <c r="L4" s="1">
        <f t="shared" ref="L4:L9" si="1">I4*J4*K4</f>
        <v>2955201.4800000004</v>
      </c>
      <c r="M4" s="1"/>
      <c r="N4" s="1">
        <v>429.43</v>
      </c>
      <c r="O4" s="1">
        <v>47</v>
      </c>
      <c r="P4" s="1">
        <v>181</v>
      </c>
      <c r="Q4" s="1">
        <f t="shared" ref="Q4:Q9" si="2">N4*O4*P4</f>
        <v>3653161.01</v>
      </c>
      <c r="R4" s="1"/>
    </row>
    <row r="5" spans="1:18" x14ac:dyDescent="0.25">
      <c r="A5" t="s">
        <v>8</v>
      </c>
      <c r="B5" s="1"/>
      <c r="C5" s="1"/>
      <c r="D5" s="1">
        <v>383.07</v>
      </c>
      <c r="E5" s="1">
        <v>3</v>
      </c>
      <c r="F5" s="1">
        <v>38</v>
      </c>
      <c r="G5" s="1">
        <f t="shared" si="0"/>
        <v>43669.98</v>
      </c>
      <c r="H5" s="1"/>
      <c r="I5" s="1">
        <v>429.66</v>
      </c>
      <c r="J5" s="1">
        <v>3</v>
      </c>
      <c r="K5" s="1">
        <v>38</v>
      </c>
      <c r="L5" s="1">
        <f t="shared" si="1"/>
        <v>48981.24</v>
      </c>
      <c r="M5" s="1"/>
      <c r="N5" s="1">
        <v>429.43</v>
      </c>
      <c r="O5" s="1">
        <v>3</v>
      </c>
      <c r="P5" s="1">
        <v>38</v>
      </c>
      <c r="Q5" s="1">
        <f t="shared" si="2"/>
        <v>48955.02</v>
      </c>
      <c r="R5" s="1"/>
    </row>
    <row r="6" spans="1:18" x14ac:dyDescent="0.25">
      <c r="A6" t="s">
        <v>9</v>
      </c>
      <c r="B6" s="1"/>
      <c r="C6" s="1"/>
      <c r="D6" s="1">
        <v>383.07</v>
      </c>
      <c r="E6" s="1">
        <v>4</v>
      </c>
      <c r="F6" s="1">
        <v>182</v>
      </c>
      <c r="G6" s="1">
        <f t="shared" si="0"/>
        <v>278874.96000000002</v>
      </c>
      <c r="H6" s="1"/>
      <c r="I6" s="1">
        <v>429.66</v>
      </c>
      <c r="J6" s="1">
        <v>4</v>
      </c>
      <c r="K6" s="1">
        <v>182</v>
      </c>
      <c r="L6" s="1">
        <f t="shared" si="1"/>
        <v>312792.48000000004</v>
      </c>
      <c r="M6" s="1"/>
      <c r="N6" s="1">
        <v>429.43</v>
      </c>
      <c r="O6" s="1">
        <v>4</v>
      </c>
      <c r="P6" s="1">
        <v>182</v>
      </c>
      <c r="Q6" s="1">
        <f t="shared" si="2"/>
        <v>312625.03999999998</v>
      </c>
      <c r="R6" s="1"/>
    </row>
    <row r="7" spans="1:18" x14ac:dyDescent="0.25">
      <c r="A7" t="s">
        <v>10</v>
      </c>
      <c r="B7" s="1"/>
      <c r="C7" s="1"/>
      <c r="D7" s="1">
        <v>353.18</v>
      </c>
      <c r="E7" s="1">
        <v>2</v>
      </c>
      <c r="F7" s="1">
        <v>180</v>
      </c>
      <c r="G7" s="1">
        <f t="shared" si="0"/>
        <v>127144.8</v>
      </c>
      <c r="H7" s="1"/>
      <c r="I7" s="1">
        <v>401.49</v>
      </c>
      <c r="J7" s="1">
        <v>2</v>
      </c>
      <c r="K7" s="1">
        <v>180</v>
      </c>
      <c r="L7" s="1">
        <f t="shared" si="1"/>
        <v>144536.4</v>
      </c>
      <c r="M7" s="1"/>
      <c r="N7" s="1">
        <v>395.92</v>
      </c>
      <c r="O7" s="1">
        <v>4</v>
      </c>
      <c r="P7" s="1">
        <v>180</v>
      </c>
      <c r="Q7" s="1">
        <f t="shared" si="2"/>
        <v>285062.40000000002</v>
      </c>
      <c r="R7" s="1"/>
    </row>
    <row r="8" spans="1:18" x14ac:dyDescent="0.25">
      <c r="A8" t="s">
        <v>11</v>
      </c>
      <c r="B8" s="1"/>
      <c r="C8" s="1"/>
      <c r="D8" s="1">
        <v>383.07</v>
      </c>
      <c r="E8" s="1">
        <v>2</v>
      </c>
      <c r="F8" s="1">
        <v>38</v>
      </c>
      <c r="G8" s="1">
        <f t="shared" si="0"/>
        <v>29113.32</v>
      </c>
      <c r="H8" s="1"/>
      <c r="I8" s="1">
        <v>429.66</v>
      </c>
      <c r="J8" s="1">
        <v>2</v>
      </c>
      <c r="K8" s="1">
        <v>38</v>
      </c>
      <c r="L8" s="1">
        <f t="shared" si="1"/>
        <v>32654.160000000003</v>
      </c>
      <c r="M8" s="1"/>
      <c r="N8" s="1">
        <v>69.59</v>
      </c>
      <c r="O8" s="1">
        <v>2</v>
      </c>
      <c r="P8" s="1">
        <v>38</v>
      </c>
      <c r="Q8" s="1">
        <f t="shared" si="2"/>
        <v>5288.84</v>
      </c>
      <c r="R8" s="1"/>
    </row>
    <row r="9" spans="1:18" x14ac:dyDescent="0.25">
      <c r="A9" t="s">
        <v>12</v>
      </c>
      <c r="B9" s="1"/>
      <c r="C9" s="1"/>
      <c r="D9" s="1">
        <v>383.07</v>
      </c>
      <c r="E9" s="1">
        <v>6</v>
      </c>
      <c r="F9" s="1">
        <v>181</v>
      </c>
      <c r="G9" s="1">
        <f t="shared" si="0"/>
        <v>416014.02</v>
      </c>
      <c r="H9" s="1"/>
      <c r="I9" s="1">
        <v>429.66</v>
      </c>
      <c r="J9" s="1">
        <v>6</v>
      </c>
      <c r="K9" s="1">
        <v>181</v>
      </c>
      <c r="L9" s="1">
        <f t="shared" si="1"/>
        <v>466610.76</v>
      </c>
      <c r="M9" s="1"/>
      <c r="N9" s="1">
        <v>429.43</v>
      </c>
      <c r="O9" s="1">
        <v>5</v>
      </c>
      <c r="P9" s="1">
        <v>181</v>
      </c>
      <c r="Q9" s="1">
        <f t="shared" si="2"/>
        <v>388634.15</v>
      </c>
      <c r="R9" s="1"/>
    </row>
    <row r="10" spans="1:1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t="s">
        <v>13</v>
      </c>
      <c r="B11" s="1"/>
      <c r="C11" s="1"/>
      <c r="D11" s="1">
        <v>62.08</v>
      </c>
      <c r="E11" s="1">
        <v>6</v>
      </c>
      <c r="F11" s="1">
        <v>181</v>
      </c>
      <c r="G11" s="1">
        <f t="shared" ref="G11" si="3">D11*E11*F11</f>
        <v>67418.880000000005</v>
      </c>
      <c r="H11" s="1"/>
      <c r="I11" s="1">
        <v>67.989999999999995</v>
      </c>
      <c r="J11" s="1">
        <v>6</v>
      </c>
      <c r="K11" s="1">
        <v>181</v>
      </c>
      <c r="L11" s="1">
        <f>I11*J11*K11</f>
        <v>73837.139999999985</v>
      </c>
      <c r="M11" s="1"/>
      <c r="N11" s="1">
        <v>66.28</v>
      </c>
      <c r="O11" s="1">
        <v>10</v>
      </c>
      <c r="P11" s="1">
        <v>181</v>
      </c>
      <c r="Q11" s="1">
        <f t="shared" ref="Q11" si="4">N11*O11*P11</f>
        <v>119966.79999999999</v>
      </c>
      <c r="R11" s="1"/>
    </row>
    <row r="12" spans="1:18" ht="17.25" x14ac:dyDescent="0.4">
      <c r="A12" t="s">
        <v>14</v>
      </c>
      <c r="B12" s="1"/>
      <c r="C12" s="1"/>
      <c r="D12" s="1">
        <f>57.77*3.25</f>
        <v>187.7525</v>
      </c>
      <c r="E12" s="1">
        <v>1500</v>
      </c>
      <c r="F12" s="1"/>
      <c r="G12" s="6">
        <f>D12*E12</f>
        <v>281628.75</v>
      </c>
      <c r="H12" s="1"/>
      <c r="I12" s="1">
        <v>252.84</v>
      </c>
      <c r="J12" s="1">
        <v>1500</v>
      </c>
      <c r="K12" s="1"/>
      <c r="L12" s="6">
        <f>I12*J12</f>
        <v>379260</v>
      </c>
      <c r="M12" s="1"/>
      <c r="N12" s="1">
        <f>75*3.25</f>
        <v>243.75</v>
      </c>
      <c r="O12" s="1">
        <v>1500</v>
      </c>
      <c r="P12" s="1"/>
      <c r="Q12" s="6">
        <f>N12*O12</f>
        <v>365625</v>
      </c>
      <c r="R12" s="1"/>
    </row>
    <row r="13" spans="1:1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B14" s="4" t="s">
        <v>17</v>
      </c>
      <c r="C14" s="1"/>
      <c r="D14" s="1"/>
      <c r="E14" s="1"/>
      <c r="F14" s="1"/>
      <c r="G14" s="1">
        <f>SUM(G4:G13)</f>
        <v>4502641.2</v>
      </c>
      <c r="H14" s="1"/>
      <c r="I14" s="1"/>
      <c r="J14" s="1"/>
      <c r="K14" s="1"/>
      <c r="L14" s="1">
        <f>SUM(L4:L13)</f>
        <v>4413873.66</v>
      </c>
      <c r="M14" s="1"/>
      <c r="N14" s="1"/>
      <c r="O14" s="1"/>
      <c r="P14" s="1"/>
      <c r="Q14" s="1">
        <f>SUM(Q4:Q13)</f>
        <v>5179318.26</v>
      </c>
      <c r="R14" s="1"/>
    </row>
    <row r="15" spans="1:1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t="s">
        <v>15</v>
      </c>
      <c r="B18" s="1"/>
      <c r="C18" s="1"/>
      <c r="D18" s="1">
        <v>334.77</v>
      </c>
      <c r="E18" s="1">
        <v>28</v>
      </c>
      <c r="F18" s="1">
        <v>181</v>
      </c>
      <c r="G18" s="1">
        <f t="shared" ref="G18:G19" si="5">D18*E18*F18</f>
        <v>1696614.3599999999</v>
      </c>
      <c r="H18" s="1"/>
      <c r="I18" s="1">
        <v>364.5</v>
      </c>
      <c r="J18" s="1">
        <v>27</v>
      </c>
      <c r="K18" s="1">
        <v>181</v>
      </c>
      <c r="L18" s="1">
        <f t="shared" ref="L18:L19" si="6">I18*J18*K18</f>
        <v>1781311.5</v>
      </c>
      <c r="M18" s="1"/>
      <c r="N18" s="1">
        <v>375.31</v>
      </c>
      <c r="O18" s="1">
        <v>28</v>
      </c>
      <c r="P18" s="1">
        <v>181</v>
      </c>
      <c r="Q18" s="1">
        <f t="shared" ref="Q18:Q19" si="7">N18*O18*P18</f>
        <v>1902071.08</v>
      </c>
      <c r="R18" s="1"/>
    </row>
    <row r="19" spans="1:18" ht="17.25" x14ac:dyDescent="0.4">
      <c r="A19" t="s">
        <v>16</v>
      </c>
      <c r="B19" s="1"/>
      <c r="C19" s="1"/>
      <c r="D19" s="1">
        <f>23.41*4</f>
        <v>93.64</v>
      </c>
      <c r="E19" s="1">
        <v>22</v>
      </c>
      <c r="F19" s="1">
        <v>181</v>
      </c>
      <c r="G19" s="6">
        <f t="shared" si="5"/>
        <v>372874.48</v>
      </c>
      <c r="H19" s="1"/>
      <c r="I19" s="1">
        <f>32.81*4</f>
        <v>131.24</v>
      </c>
      <c r="J19" s="1">
        <v>22</v>
      </c>
      <c r="K19" s="1">
        <v>181</v>
      </c>
      <c r="L19" s="6">
        <f t="shared" si="6"/>
        <v>522597.68000000005</v>
      </c>
      <c r="M19" s="1"/>
      <c r="N19" s="1">
        <f>33.5*4</f>
        <v>134</v>
      </c>
      <c r="O19" s="1">
        <v>22</v>
      </c>
      <c r="P19" s="1">
        <v>181</v>
      </c>
      <c r="Q19" s="6">
        <f t="shared" si="7"/>
        <v>533588</v>
      </c>
      <c r="R19" s="1"/>
    </row>
    <row r="22" spans="1:18" ht="15.75" x14ac:dyDescent="0.25">
      <c r="B22" s="5" t="s">
        <v>18</v>
      </c>
      <c r="G22" s="7">
        <f>SUM(G14:G20)</f>
        <v>6572130.040000001</v>
      </c>
      <c r="L22" s="7">
        <f>SUM(L14:L20)</f>
        <v>6717782.8399999999</v>
      </c>
      <c r="Q22" s="7">
        <f>SUM(Q14:Q20)</f>
        <v>7614977.3399999999</v>
      </c>
    </row>
  </sheetData>
  <mergeCells count="3">
    <mergeCell ref="D1:G1"/>
    <mergeCell ref="I1:L1"/>
    <mergeCell ref="N1:Q1"/>
  </mergeCells>
  <pageMargins left="0.7" right="0.7" top="0.75" bottom="0.75" header="0.3" footer="0.3"/>
  <pageSetup paperSize="3" orientation="landscape" r:id="rId1"/>
  <headerFooter>
    <oddHeader>&amp;LCity of Bristol CT
Purchasing Dept&amp;C&amp;"-,Bold"&amp;14&amp;F&amp;R&amp;A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I17" sqref="I17"/>
    </sheetView>
  </sheetViews>
  <sheetFormatPr defaultRowHeight="15" x14ac:dyDescent="0.25"/>
  <cols>
    <col min="4" max="4" width="9" bestFit="1" customWidth="1"/>
    <col min="5" max="5" width="9.5703125" bestFit="1" customWidth="1"/>
    <col min="6" max="6" width="9" bestFit="1" customWidth="1"/>
    <col min="7" max="7" width="14.7109375" customWidth="1"/>
    <col min="9" max="9" width="9" bestFit="1" customWidth="1"/>
    <col min="10" max="10" width="9.5703125" bestFit="1" customWidth="1"/>
    <col min="11" max="11" width="9" bestFit="1" customWidth="1"/>
    <col min="12" max="12" width="14.7109375" customWidth="1"/>
    <col min="14" max="14" width="9" bestFit="1" customWidth="1"/>
    <col min="15" max="15" width="9.5703125" bestFit="1" customWidth="1"/>
    <col min="16" max="16" width="9" bestFit="1" customWidth="1"/>
    <col min="17" max="17" width="14.7109375" customWidth="1"/>
  </cols>
  <sheetData>
    <row r="1" spans="1:18" ht="18.75" x14ac:dyDescent="0.3">
      <c r="D1" s="14" t="s">
        <v>1</v>
      </c>
      <c r="E1" s="14"/>
      <c r="F1" s="14"/>
      <c r="G1" s="14"/>
      <c r="I1" s="14" t="s">
        <v>2</v>
      </c>
      <c r="J1" s="14"/>
      <c r="K1" s="14"/>
      <c r="L1" s="14"/>
      <c r="N1" s="14" t="s">
        <v>3</v>
      </c>
      <c r="O1" s="14"/>
      <c r="P1" s="14"/>
      <c r="Q1" s="14"/>
    </row>
    <row r="2" spans="1:18" x14ac:dyDescent="0.25">
      <c r="D2" s="2" t="s">
        <v>4</v>
      </c>
      <c r="E2" s="2" t="s">
        <v>7</v>
      </c>
      <c r="F2" s="2" t="s">
        <v>5</v>
      </c>
      <c r="G2" s="2" t="s">
        <v>6</v>
      </c>
      <c r="I2" s="2" t="s">
        <v>4</v>
      </c>
      <c r="J2" s="2" t="s">
        <v>7</v>
      </c>
      <c r="K2" s="2" t="s">
        <v>5</v>
      </c>
      <c r="L2" s="2" t="s">
        <v>6</v>
      </c>
      <c r="N2" s="2" t="s">
        <v>4</v>
      </c>
      <c r="O2" s="2" t="s">
        <v>7</v>
      </c>
      <c r="P2" s="2" t="s">
        <v>5</v>
      </c>
      <c r="Q2" s="2" t="s">
        <v>6</v>
      </c>
    </row>
    <row r="4" spans="1:18" x14ac:dyDescent="0.25">
      <c r="A4" t="s">
        <v>0</v>
      </c>
      <c r="B4" s="1"/>
      <c r="C4" s="1"/>
      <c r="D4" s="1">
        <v>394.56</v>
      </c>
      <c r="E4" s="1">
        <v>47</v>
      </c>
      <c r="F4" s="1">
        <v>181</v>
      </c>
      <c r="G4" s="1">
        <f t="shared" ref="G4:G9" si="0">D4*E4*F4</f>
        <v>3356521.92</v>
      </c>
      <c r="H4" s="1"/>
      <c r="I4" s="1">
        <v>451.14</v>
      </c>
      <c r="J4" s="1">
        <v>38</v>
      </c>
      <c r="K4" s="1">
        <v>181</v>
      </c>
      <c r="L4" s="1">
        <f t="shared" ref="L4:L9" si="1">I4*J4*K4</f>
        <v>3102940.92</v>
      </c>
      <c r="M4" s="1"/>
      <c r="N4" s="1">
        <v>450.9</v>
      </c>
      <c r="O4" s="1">
        <v>47</v>
      </c>
      <c r="P4" s="1">
        <v>181</v>
      </c>
      <c r="Q4" s="1">
        <f t="shared" ref="Q4:Q9" si="2">N4*O4*P4</f>
        <v>3835806.3</v>
      </c>
      <c r="R4" s="1"/>
    </row>
    <row r="5" spans="1:18" x14ac:dyDescent="0.25">
      <c r="A5" t="s">
        <v>8</v>
      </c>
      <c r="B5" s="1"/>
      <c r="C5" s="1"/>
      <c r="D5" s="1">
        <v>394.56</v>
      </c>
      <c r="E5" s="1">
        <v>3</v>
      </c>
      <c r="F5" s="1">
        <v>38</v>
      </c>
      <c r="G5" s="1">
        <f t="shared" si="0"/>
        <v>44979.840000000004</v>
      </c>
      <c r="H5" s="1"/>
      <c r="I5" s="1">
        <v>451.14</v>
      </c>
      <c r="J5" s="1">
        <v>3</v>
      </c>
      <c r="K5" s="1">
        <v>38</v>
      </c>
      <c r="L5" s="1">
        <f t="shared" si="1"/>
        <v>51429.960000000006</v>
      </c>
      <c r="M5" s="1"/>
      <c r="N5" s="1">
        <v>450.9</v>
      </c>
      <c r="O5" s="1">
        <v>3</v>
      </c>
      <c r="P5" s="1">
        <v>38</v>
      </c>
      <c r="Q5" s="1">
        <f t="shared" si="2"/>
        <v>51402.599999999991</v>
      </c>
      <c r="R5" s="1"/>
    </row>
    <row r="6" spans="1:18" x14ac:dyDescent="0.25">
      <c r="A6" t="s">
        <v>9</v>
      </c>
      <c r="B6" s="1"/>
      <c r="C6" s="1"/>
      <c r="D6" s="1">
        <v>394.56</v>
      </c>
      <c r="E6" s="1">
        <v>4</v>
      </c>
      <c r="F6" s="1">
        <v>182</v>
      </c>
      <c r="G6" s="1">
        <f t="shared" si="0"/>
        <v>287239.67999999999</v>
      </c>
      <c r="H6" s="1"/>
      <c r="I6" s="1">
        <v>451.14</v>
      </c>
      <c r="J6" s="1">
        <v>4</v>
      </c>
      <c r="K6" s="1">
        <v>182</v>
      </c>
      <c r="L6" s="1">
        <f t="shared" si="1"/>
        <v>328429.92</v>
      </c>
      <c r="M6" s="1"/>
      <c r="N6" s="1">
        <v>450.9</v>
      </c>
      <c r="O6" s="1">
        <v>4</v>
      </c>
      <c r="P6" s="1">
        <v>182</v>
      </c>
      <c r="Q6" s="1">
        <f t="shared" si="2"/>
        <v>328255.2</v>
      </c>
      <c r="R6" s="1"/>
    </row>
    <row r="7" spans="1:18" x14ac:dyDescent="0.25">
      <c r="A7" t="s">
        <v>10</v>
      </c>
      <c r="B7" s="1"/>
      <c r="C7" s="1"/>
      <c r="D7" s="1">
        <v>363.78</v>
      </c>
      <c r="E7" s="1">
        <v>2</v>
      </c>
      <c r="F7" s="1">
        <v>180</v>
      </c>
      <c r="G7" s="1">
        <f t="shared" si="0"/>
        <v>130960.79999999999</v>
      </c>
      <c r="H7" s="1"/>
      <c r="I7" s="1">
        <v>421.56</v>
      </c>
      <c r="J7" s="1">
        <v>2</v>
      </c>
      <c r="K7" s="1">
        <v>180</v>
      </c>
      <c r="L7" s="1">
        <f t="shared" si="1"/>
        <v>151761.60000000001</v>
      </c>
      <c r="M7" s="1"/>
      <c r="N7" s="1">
        <v>415.71</v>
      </c>
      <c r="O7" s="1">
        <v>4</v>
      </c>
      <c r="P7" s="1">
        <v>180</v>
      </c>
      <c r="Q7" s="1">
        <f t="shared" si="2"/>
        <v>299311.2</v>
      </c>
      <c r="R7" s="1"/>
    </row>
    <row r="8" spans="1:18" x14ac:dyDescent="0.25">
      <c r="A8" t="s">
        <v>11</v>
      </c>
      <c r="B8" s="1"/>
      <c r="C8" s="1"/>
      <c r="D8" s="1">
        <v>394.56</v>
      </c>
      <c r="E8" s="1">
        <v>2</v>
      </c>
      <c r="F8" s="1">
        <v>38</v>
      </c>
      <c r="G8" s="1">
        <f t="shared" si="0"/>
        <v>29986.560000000001</v>
      </c>
      <c r="H8" s="1"/>
      <c r="I8" s="1">
        <v>451.14</v>
      </c>
      <c r="J8" s="1">
        <v>2</v>
      </c>
      <c r="K8" s="1">
        <v>38</v>
      </c>
      <c r="L8" s="1">
        <f t="shared" si="1"/>
        <v>34286.639999999999</v>
      </c>
      <c r="M8" s="1"/>
      <c r="N8" s="1">
        <v>73.06</v>
      </c>
      <c r="O8" s="1">
        <v>2</v>
      </c>
      <c r="P8" s="1">
        <v>38</v>
      </c>
      <c r="Q8" s="1">
        <f t="shared" si="2"/>
        <v>5552.56</v>
      </c>
      <c r="R8" s="1"/>
    </row>
    <row r="9" spans="1:18" x14ac:dyDescent="0.25">
      <c r="A9" t="s">
        <v>12</v>
      </c>
      <c r="B9" s="1"/>
      <c r="C9" s="1"/>
      <c r="D9" s="1">
        <v>394.56</v>
      </c>
      <c r="E9" s="1">
        <v>6</v>
      </c>
      <c r="F9" s="1">
        <v>181</v>
      </c>
      <c r="G9" s="1">
        <f t="shared" si="0"/>
        <v>428492.16000000003</v>
      </c>
      <c r="H9" s="1"/>
      <c r="I9" s="1">
        <v>451.14</v>
      </c>
      <c r="J9" s="1">
        <v>6</v>
      </c>
      <c r="K9" s="1">
        <v>181</v>
      </c>
      <c r="L9" s="1">
        <f t="shared" si="1"/>
        <v>489938.04000000004</v>
      </c>
      <c r="M9" s="1"/>
      <c r="N9" s="1">
        <v>450.9</v>
      </c>
      <c r="O9" s="1">
        <v>5</v>
      </c>
      <c r="P9" s="1">
        <v>181</v>
      </c>
      <c r="Q9" s="1">
        <f t="shared" si="2"/>
        <v>408064.5</v>
      </c>
      <c r="R9" s="1"/>
    </row>
    <row r="10" spans="1:1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t="s">
        <v>13</v>
      </c>
      <c r="B11" s="1"/>
      <c r="C11" s="1"/>
      <c r="D11" s="1">
        <v>63.94</v>
      </c>
      <c r="E11" s="1">
        <v>6</v>
      </c>
      <c r="F11" s="1">
        <v>181</v>
      </c>
      <c r="G11" s="1">
        <f t="shared" ref="G11" si="3">D11*E11*F11</f>
        <v>69438.84</v>
      </c>
      <c r="H11" s="1"/>
      <c r="I11" s="1">
        <v>71.39</v>
      </c>
      <c r="J11" s="1">
        <v>6</v>
      </c>
      <c r="K11" s="1">
        <v>181</v>
      </c>
      <c r="L11" s="1">
        <f>I11*J11*K11</f>
        <v>77529.540000000008</v>
      </c>
      <c r="M11" s="1"/>
      <c r="N11" s="1">
        <v>73.06</v>
      </c>
      <c r="O11" s="1">
        <v>10</v>
      </c>
      <c r="P11" s="1">
        <v>181</v>
      </c>
      <c r="Q11" s="1">
        <f t="shared" ref="Q11" si="4">N11*O11*P11</f>
        <v>132238.6</v>
      </c>
      <c r="R11" s="1"/>
    </row>
    <row r="12" spans="1:18" ht="17.25" x14ac:dyDescent="0.4">
      <c r="A12" t="s">
        <v>14</v>
      </c>
      <c r="B12" s="1"/>
      <c r="C12" s="1"/>
      <c r="D12" s="1">
        <f>59.5*3.25</f>
        <v>193.375</v>
      </c>
      <c r="E12" s="1">
        <v>1500</v>
      </c>
      <c r="F12" s="1"/>
      <c r="G12" s="6">
        <f>D12*E12</f>
        <v>290062.5</v>
      </c>
      <c r="H12" s="1"/>
      <c r="I12" s="1">
        <v>265.48</v>
      </c>
      <c r="J12" s="1">
        <v>1500</v>
      </c>
      <c r="K12" s="1"/>
      <c r="L12" s="6">
        <f>I12*J12</f>
        <v>398220</v>
      </c>
      <c r="M12" s="1"/>
      <c r="N12" s="1">
        <f>82.68*3.25</f>
        <v>268.71000000000004</v>
      </c>
      <c r="O12" s="1">
        <v>1500</v>
      </c>
      <c r="P12" s="1"/>
      <c r="Q12" s="6">
        <f>N12*O12</f>
        <v>403065.00000000006</v>
      </c>
      <c r="R12" s="1"/>
    </row>
    <row r="13" spans="1:1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B14" s="4" t="s">
        <v>17</v>
      </c>
      <c r="C14" s="1"/>
      <c r="D14" s="1"/>
      <c r="E14" s="1"/>
      <c r="F14" s="1"/>
      <c r="G14" s="1">
        <f>SUM(G4:G13)</f>
        <v>4637682.3</v>
      </c>
      <c r="H14" s="1"/>
      <c r="I14" s="1"/>
      <c r="J14" s="1"/>
      <c r="K14" s="1"/>
      <c r="L14" s="1">
        <f>SUM(L4:L13)</f>
        <v>4634536.62</v>
      </c>
      <c r="M14" s="1"/>
      <c r="N14" s="1"/>
      <c r="O14" s="1"/>
      <c r="P14" s="1"/>
      <c r="Q14" s="1">
        <f>SUM(Q4:Q13)</f>
        <v>5463695.959999999</v>
      </c>
      <c r="R14" s="1"/>
    </row>
    <row r="15" spans="1:1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t="s">
        <v>15</v>
      </c>
      <c r="B18" s="1"/>
      <c r="C18" s="1"/>
      <c r="D18" s="1">
        <v>344.81</v>
      </c>
      <c r="E18" s="1">
        <v>28</v>
      </c>
      <c r="F18" s="1">
        <v>181</v>
      </c>
      <c r="G18" s="1">
        <f t="shared" ref="G18:G19" si="5">D18*E18*F18</f>
        <v>1747497.08</v>
      </c>
      <c r="H18" s="1"/>
      <c r="I18" s="1">
        <v>382.73</v>
      </c>
      <c r="J18" s="1">
        <v>27</v>
      </c>
      <c r="K18" s="1">
        <v>181</v>
      </c>
      <c r="L18" s="1">
        <f t="shared" ref="L18:L19" si="6">I18*J18*K18</f>
        <v>1870401.5100000002</v>
      </c>
      <c r="M18" s="1"/>
      <c r="N18" s="1">
        <v>394.07</v>
      </c>
      <c r="O18" s="1">
        <v>28</v>
      </c>
      <c r="P18" s="1">
        <v>181</v>
      </c>
      <c r="Q18" s="1">
        <f t="shared" ref="Q18:Q19" si="7">N18*O18*P18</f>
        <v>1997146.7599999998</v>
      </c>
      <c r="R18" s="1"/>
    </row>
    <row r="19" spans="1:18" ht="17.25" x14ac:dyDescent="0.4">
      <c r="A19" t="s">
        <v>16</v>
      </c>
      <c r="B19" s="1"/>
      <c r="C19" s="1"/>
      <c r="D19" s="1">
        <f>24.11*4</f>
        <v>96.44</v>
      </c>
      <c r="E19" s="1">
        <v>22</v>
      </c>
      <c r="F19" s="1">
        <v>181</v>
      </c>
      <c r="G19" s="6">
        <f t="shared" si="5"/>
        <v>384024.07999999996</v>
      </c>
      <c r="H19" s="1"/>
      <c r="I19" s="1">
        <f>34.45*4</f>
        <v>137.80000000000001</v>
      </c>
      <c r="J19" s="1">
        <v>22</v>
      </c>
      <c r="K19" s="1">
        <v>181</v>
      </c>
      <c r="L19" s="6">
        <f t="shared" si="6"/>
        <v>548719.60000000009</v>
      </c>
      <c r="M19" s="1"/>
      <c r="N19" s="1">
        <f>35.17*4</f>
        <v>140.68</v>
      </c>
      <c r="O19" s="1">
        <v>22</v>
      </c>
      <c r="P19" s="1">
        <v>181</v>
      </c>
      <c r="Q19" s="6">
        <f t="shared" si="7"/>
        <v>560187.76</v>
      </c>
      <c r="R19" s="1"/>
    </row>
    <row r="22" spans="1:18" ht="15.75" x14ac:dyDescent="0.25">
      <c r="B22" s="5" t="s">
        <v>18</v>
      </c>
      <c r="G22" s="7">
        <f>SUM(G14:G20)</f>
        <v>6769203.46</v>
      </c>
      <c r="L22" s="7">
        <f>SUM(L14:L20)</f>
        <v>7053657.7300000004</v>
      </c>
      <c r="Q22" s="7">
        <f>SUM(Q14:Q20)</f>
        <v>8021030.4799999986</v>
      </c>
    </row>
  </sheetData>
  <mergeCells count="3">
    <mergeCell ref="D1:G1"/>
    <mergeCell ref="I1:L1"/>
    <mergeCell ref="N1:Q1"/>
  </mergeCells>
  <pageMargins left="0.7" right="0.7" top="0.75" bottom="0.75" header="0.3" footer="0.3"/>
  <pageSetup paperSize="3" orientation="landscape" r:id="rId1"/>
  <headerFooter>
    <oddHeader>&amp;LCity of Bristol CT
Purchasing Dept&amp;C&amp;"-,Bold"&amp;14&amp;F&amp;R&amp;A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I22" sqref="I22"/>
    </sheetView>
  </sheetViews>
  <sheetFormatPr defaultRowHeight="15" x14ac:dyDescent="0.25"/>
  <cols>
    <col min="4" max="4" width="9" bestFit="1" customWidth="1"/>
    <col min="5" max="5" width="9.5703125" bestFit="1" customWidth="1"/>
    <col min="6" max="6" width="9" bestFit="1" customWidth="1"/>
    <col min="7" max="7" width="14.7109375" customWidth="1"/>
    <col min="9" max="9" width="9" bestFit="1" customWidth="1"/>
    <col min="10" max="10" width="9.5703125" bestFit="1" customWidth="1"/>
    <col min="11" max="11" width="9" bestFit="1" customWidth="1"/>
    <col min="12" max="12" width="14.7109375" customWidth="1"/>
    <col min="14" max="14" width="9" bestFit="1" customWidth="1"/>
    <col min="15" max="15" width="9.5703125" bestFit="1" customWidth="1"/>
    <col min="16" max="16" width="9" bestFit="1" customWidth="1"/>
    <col min="17" max="17" width="14.7109375" customWidth="1"/>
  </cols>
  <sheetData>
    <row r="1" spans="1:18" ht="18.75" x14ac:dyDescent="0.3">
      <c r="D1" s="14" t="s">
        <v>1</v>
      </c>
      <c r="E1" s="14"/>
      <c r="F1" s="14"/>
      <c r="G1" s="14"/>
      <c r="I1" s="14" t="s">
        <v>2</v>
      </c>
      <c r="J1" s="14"/>
      <c r="K1" s="14"/>
      <c r="L1" s="14"/>
      <c r="N1" s="14" t="s">
        <v>3</v>
      </c>
      <c r="O1" s="14"/>
      <c r="P1" s="14"/>
      <c r="Q1" s="14"/>
    </row>
    <row r="2" spans="1:18" x14ac:dyDescent="0.25">
      <c r="D2" s="2" t="s">
        <v>4</v>
      </c>
      <c r="E2" s="2" t="s">
        <v>7</v>
      </c>
      <c r="F2" s="2" t="s">
        <v>5</v>
      </c>
      <c r="G2" s="2" t="s">
        <v>6</v>
      </c>
      <c r="I2" s="2" t="s">
        <v>4</v>
      </c>
      <c r="J2" s="2" t="s">
        <v>7</v>
      </c>
      <c r="K2" s="2" t="s">
        <v>5</v>
      </c>
      <c r="L2" s="2" t="s">
        <v>6</v>
      </c>
      <c r="N2" s="2" t="s">
        <v>4</v>
      </c>
      <c r="O2" s="2" t="s">
        <v>7</v>
      </c>
      <c r="P2" s="2" t="s">
        <v>5</v>
      </c>
      <c r="Q2" s="2" t="s">
        <v>6</v>
      </c>
    </row>
    <row r="4" spans="1:18" x14ac:dyDescent="0.25">
      <c r="A4" t="s">
        <v>0</v>
      </c>
      <c r="B4" s="1"/>
      <c r="C4" s="1"/>
      <c r="D4" s="1">
        <v>408.37</v>
      </c>
      <c r="E4" s="1">
        <v>47</v>
      </c>
      <c r="F4" s="1">
        <v>181</v>
      </c>
      <c r="G4" s="1">
        <f t="shared" ref="G4:G9" si="0">D4*E4*F4</f>
        <v>3474003.59</v>
      </c>
      <c r="H4" s="1"/>
      <c r="I4" s="1">
        <v>473.7</v>
      </c>
      <c r="J4" s="1">
        <v>38</v>
      </c>
      <c r="K4" s="1">
        <v>181</v>
      </c>
      <c r="L4" s="1">
        <f t="shared" ref="L4:L9" si="1">I4*J4*K4</f>
        <v>3258108.5999999996</v>
      </c>
      <c r="M4" s="1"/>
      <c r="N4" s="1">
        <v>473.44</v>
      </c>
      <c r="O4" s="1">
        <v>47</v>
      </c>
      <c r="P4" s="1">
        <v>181</v>
      </c>
      <c r="Q4" s="1">
        <f t="shared" ref="Q4:Q9" si="2">N4*O4*P4</f>
        <v>4027554.08</v>
      </c>
      <c r="R4" s="1"/>
    </row>
    <row r="5" spans="1:18" x14ac:dyDescent="0.25">
      <c r="A5" t="s">
        <v>8</v>
      </c>
      <c r="B5" s="1"/>
      <c r="C5" s="1"/>
      <c r="D5" s="1">
        <v>408.37</v>
      </c>
      <c r="E5" s="1">
        <v>3</v>
      </c>
      <c r="F5" s="1">
        <v>38</v>
      </c>
      <c r="G5" s="1">
        <f t="shared" si="0"/>
        <v>46554.180000000008</v>
      </c>
      <c r="H5" s="1"/>
      <c r="I5" s="1">
        <v>473.7</v>
      </c>
      <c r="J5" s="1">
        <v>3</v>
      </c>
      <c r="K5" s="1">
        <v>38</v>
      </c>
      <c r="L5" s="1">
        <f t="shared" si="1"/>
        <v>54001.799999999996</v>
      </c>
      <c r="M5" s="1"/>
      <c r="N5" s="1">
        <v>473.44</v>
      </c>
      <c r="O5" s="1">
        <v>3</v>
      </c>
      <c r="P5" s="1">
        <v>38</v>
      </c>
      <c r="Q5" s="1">
        <f t="shared" si="2"/>
        <v>53972.159999999996</v>
      </c>
      <c r="R5" s="1"/>
    </row>
    <row r="6" spans="1:18" x14ac:dyDescent="0.25">
      <c r="A6" t="s">
        <v>9</v>
      </c>
      <c r="B6" s="1"/>
      <c r="C6" s="1"/>
      <c r="D6" s="1">
        <v>408.37</v>
      </c>
      <c r="E6" s="1">
        <v>4</v>
      </c>
      <c r="F6" s="1">
        <v>182</v>
      </c>
      <c r="G6" s="1">
        <f t="shared" si="0"/>
        <v>297293.36</v>
      </c>
      <c r="H6" s="1"/>
      <c r="I6" s="1">
        <v>473.7</v>
      </c>
      <c r="J6" s="1">
        <v>4</v>
      </c>
      <c r="K6" s="1">
        <v>182</v>
      </c>
      <c r="L6" s="1">
        <f t="shared" si="1"/>
        <v>344853.6</v>
      </c>
      <c r="M6" s="1"/>
      <c r="N6" s="1">
        <v>473.44</v>
      </c>
      <c r="O6" s="1">
        <v>4</v>
      </c>
      <c r="P6" s="1">
        <v>182</v>
      </c>
      <c r="Q6" s="1">
        <f t="shared" si="2"/>
        <v>344664.32000000001</v>
      </c>
      <c r="R6" s="1"/>
    </row>
    <row r="7" spans="1:18" x14ac:dyDescent="0.25">
      <c r="A7" t="s">
        <v>10</v>
      </c>
      <c r="B7" s="1"/>
      <c r="C7" s="1"/>
      <c r="D7" s="1">
        <v>376.51</v>
      </c>
      <c r="E7" s="1">
        <v>2</v>
      </c>
      <c r="F7" s="1">
        <v>180</v>
      </c>
      <c r="G7" s="1">
        <f t="shared" si="0"/>
        <v>135543.6</v>
      </c>
      <c r="H7" s="1"/>
      <c r="I7" s="1">
        <v>442.64</v>
      </c>
      <c r="J7" s="1">
        <v>2</v>
      </c>
      <c r="K7" s="1">
        <v>180</v>
      </c>
      <c r="L7" s="1">
        <f t="shared" si="1"/>
        <v>159350.39999999999</v>
      </c>
      <c r="M7" s="1"/>
      <c r="N7" s="1">
        <v>436.49</v>
      </c>
      <c r="O7" s="1">
        <v>4</v>
      </c>
      <c r="P7" s="1">
        <v>180</v>
      </c>
      <c r="Q7" s="1">
        <f t="shared" si="2"/>
        <v>314272.8</v>
      </c>
      <c r="R7" s="1"/>
    </row>
    <row r="8" spans="1:18" x14ac:dyDescent="0.25">
      <c r="A8" t="s">
        <v>11</v>
      </c>
      <c r="B8" s="1"/>
      <c r="C8" s="1"/>
      <c r="D8" s="1">
        <v>408.37</v>
      </c>
      <c r="E8" s="1">
        <v>2</v>
      </c>
      <c r="F8" s="1">
        <v>38</v>
      </c>
      <c r="G8" s="1">
        <f t="shared" si="0"/>
        <v>31036.12</v>
      </c>
      <c r="H8" s="1"/>
      <c r="I8" s="1">
        <v>473.7</v>
      </c>
      <c r="J8" s="1">
        <v>2</v>
      </c>
      <c r="K8" s="1">
        <v>38</v>
      </c>
      <c r="L8" s="1">
        <f t="shared" si="1"/>
        <v>36001.199999999997</v>
      </c>
      <c r="M8" s="1"/>
      <c r="N8" s="1">
        <v>76.709999999999994</v>
      </c>
      <c r="O8" s="1">
        <v>2</v>
      </c>
      <c r="P8" s="1">
        <v>38</v>
      </c>
      <c r="Q8" s="1">
        <f t="shared" si="2"/>
        <v>5829.9599999999991</v>
      </c>
      <c r="R8" s="1"/>
    </row>
    <row r="9" spans="1:18" x14ac:dyDescent="0.25">
      <c r="A9" t="s">
        <v>12</v>
      </c>
      <c r="B9" s="1"/>
      <c r="C9" s="1"/>
      <c r="D9" s="1">
        <v>408.37</v>
      </c>
      <c r="E9" s="1">
        <v>6</v>
      </c>
      <c r="F9" s="1">
        <v>181</v>
      </c>
      <c r="G9" s="1">
        <f t="shared" si="0"/>
        <v>443489.82000000007</v>
      </c>
      <c r="H9" s="1"/>
      <c r="I9" s="1">
        <v>473.7</v>
      </c>
      <c r="J9" s="1">
        <v>6</v>
      </c>
      <c r="K9" s="1">
        <v>181</v>
      </c>
      <c r="L9" s="1">
        <f t="shared" si="1"/>
        <v>514438.19999999995</v>
      </c>
      <c r="M9" s="1"/>
      <c r="N9" s="1">
        <v>473.44</v>
      </c>
      <c r="O9" s="1">
        <v>5</v>
      </c>
      <c r="P9" s="1">
        <v>181</v>
      </c>
      <c r="Q9" s="1">
        <f t="shared" si="2"/>
        <v>428463.19999999995</v>
      </c>
      <c r="R9" s="1"/>
    </row>
    <row r="10" spans="1:1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t="s">
        <v>13</v>
      </c>
      <c r="B11" s="1"/>
      <c r="C11" s="1"/>
      <c r="D11" s="1">
        <v>66.180000000000007</v>
      </c>
      <c r="E11" s="1">
        <v>6</v>
      </c>
      <c r="F11" s="1">
        <v>181</v>
      </c>
      <c r="G11" s="1">
        <f t="shared" ref="G11" si="3">D11*E11*F11</f>
        <v>71871.48000000001</v>
      </c>
      <c r="H11" s="1"/>
      <c r="I11" s="1">
        <v>74.959999999999994</v>
      </c>
      <c r="J11" s="1">
        <v>6</v>
      </c>
      <c r="K11" s="1">
        <v>181</v>
      </c>
      <c r="L11" s="1">
        <f>I11*J11*K11</f>
        <v>81406.559999999998</v>
      </c>
      <c r="M11" s="1"/>
      <c r="N11" s="1">
        <v>76.709999999999994</v>
      </c>
      <c r="O11" s="1">
        <v>10</v>
      </c>
      <c r="P11" s="1">
        <v>181</v>
      </c>
      <c r="Q11" s="1">
        <f t="shared" ref="Q11" si="4">N11*O11*P11</f>
        <v>138845.09999999998</v>
      </c>
      <c r="R11" s="1"/>
    </row>
    <row r="12" spans="1:18" ht="17.25" x14ac:dyDescent="0.4">
      <c r="A12" t="s">
        <v>14</v>
      </c>
      <c r="B12" s="1"/>
      <c r="C12" s="1"/>
      <c r="D12" s="1">
        <f>61.58*3.25</f>
        <v>200.13499999999999</v>
      </c>
      <c r="E12" s="1">
        <v>1500</v>
      </c>
      <c r="F12" s="1"/>
      <c r="G12" s="6">
        <f>D12*E12</f>
        <v>300202.5</v>
      </c>
      <c r="H12" s="1"/>
      <c r="I12" s="1">
        <v>278.76</v>
      </c>
      <c r="J12" s="1">
        <v>1500</v>
      </c>
      <c r="K12" s="1"/>
      <c r="L12" s="6">
        <f>I12*J12</f>
        <v>418140</v>
      </c>
      <c r="M12" s="1"/>
      <c r="N12" s="1">
        <f>86.81*3.25</f>
        <v>282.13249999999999</v>
      </c>
      <c r="O12" s="1">
        <v>1500</v>
      </c>
      <c r="P12" s="1"/>
      <c r="Q12" s="6">
        <f>N12*O12</f>
        <v>423198.75</v>
      </c>
      <c r="R12" s="1"/>
    </row>
    <row r="13" spans="1:1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B14" s="4" t="s">
        <v>17</v>
      </c>
      <c r="C14" s="1"/>
      <c r="D14" s="1"/>
      <c r="E14" s="1"/>
      <c r="F14" s="1"/>
      <c r="G14" s="1">
        <f>SUM(G4:G13)</f>
        <v>4799994.6500000004</v>
      </c>
      <c r="H14" s="1"/>
      <c r="I14" s="1"/>
      <c r="J14" s="1"/>
      <c r="K14" s="1"/>
      <c r="L14" s="1">
        <f>SUM(L4:L13)</f>
        <v>4866300.3599999994</v>
      </c>
      <c r="M14" s="1"/>
      <c r="N14" s="1"/>
      <c r="O14" s="1"/>
      <c r="P14" s="1"/>
      <c r="Q14" s="1">
        <f>SUM(Q4:Q13)</f>
        <v>5736800.3700000001</v>
      </c>
      <c r="R14" s="1"/>
    </row>
    <row r="15" spans="1:1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t="s">
        <v>15</v>
      </c>
      <c r="B18" s="1"/>
      <c r="C18" s="1"/>
      <c r="D18" s="1">
        <v>356.88</v>
      </c>
      <c r="E18" s="1">
        <v>28</v>
      </c>
      <c r="F18" s="1">
        <v>181</v>
      </c>
      <c r="G18" s="1">
        <f t="shared" ref="G18:G19" si="5">D18*E18*F18</f>
        <v>1808667.8399999999</v>
      </c>
      <c r="H18" s="1"/>
      <c r="I18" s="1">
        <v>401.87</v>
      </c>
      <c r="J18" s="1">
        <v>27</v>
      </c>
      <c r="K18" s="1">
        <v>181</v>
      </c>
      <c r="L18" s="1">
        <f t="shared" ref="L18:L19" si="6">I18*J18*K18</f>
        <v>1963938.69</v>
      </c>
      <c r="M18" s="1"/>
      <c r="N18" s="1">
        <v>413.77</v>
      </c>
      <c r="O18" s="1">
        <v>28</v>
      </c>
      <c r="P18" s="1">
        <v>181</v>
      </c>
      <c r="Q18" s="1">
        <f t="shared" ref="Q18:Q19" si="7">N18*O18*P18</f>
        <v>2096986.3599999999</v>
      </c>
      <c r="R18" s="1"/>
    </row>
    <row r="19" spans="1:18" ht="17.25" x14ac:dyDescent="0.4">
      <c r="A19" t="s">
        <v>16</v>
      </c>
      <c r="B19" s="1"/>
      <c r="C19" s="1"/>
      <c r="D19" s="1">
        <f>24.95*4</f>
        <v>99.8</v>
      </c>
      <c r="E19" s="1">
        <v>22</v>
      </c>
      <c r="F19" s="1">
        <v>181</v>
      </c>
      <c r="G19" s="6">
        <f t="shared" si="5"/>
        <v>397403.6</v>
      </c>
      <c r="H19" s="1"/>
      <c r="I19" s="1">
        <f>36.17*4</f>
        <v>144.68</v>
      </c>
      <c r="J19" s="1">
        <v>22</v>
      </c>
      <c r="K19" s="1">
        <v>181</v>
      </c>
      <c r="L19" s="6">
        <f t="shared" si="6"/>
        <v>576115.76</v>
      </c>
      <c r="M19" s="1"/>
      <c r="N19" s="1">
        <f>36.92*4</f>
        <v>147.68</v>
      </c>
      <c r="O19" s="1">
        <v>22</v>
      </c>
      <c r="P19" s="1">
        <v>181</v>
      </c>
      <c r="Q19" s="6">
        <f t="shared" si="7"/>
        <v>588061.76</v>
      </c>
      <c r="R19" s="1"/>
    </row>
    <row r="20" spans="1:18" ht="17.25" x14ac:dyDescent="0.4">
      <c r="B20" s="1"/>
      <c r="C20" s="1"/>
      <c r="D20" s="1"/>
      <c r="E20" s="1"/>
      <c r="F20" s="1"/>
      <c r="G20" s="6"/>
      <c r="H20" s="1"/>
      <c r="I20" s="1"/>
      <c r="J20" s="1"/>
      <c r="K20" s="1"/>
      <c r="L20" s="6"/>
      <c r="M20" s="1"/>
      <c r="N20" s="1"/>
      <c r="O20" s="1"/>
      <c r="P20" s="1"/>
      <c r="Q20" s="6"/>
      <c r="R20" s="1"/>
    </row>
    <row r="21" spans="1:18" x14ac:dyDescent="0.25">
      <c r="B21" s="4" t="s">
        <v>17</v>
      </c>
      <c r="C21" s="1"/>
      <c r="D21" s="1"/>
      <c r="E21" s="1"/>
      <c r="F21" s="1"/>
      <c r="G21" s="8">
        <f>SUM(G18:G20)</f>
        <v>2206071.44</v>
      </c>
      <c r="H21" s="1"/>
      <c r="I21" s="1"/>
      <c r="J21" s="1"/>
      <c r="K21" s="1"/>
      <c r="L21" s="8">
        <f>SUM(L18:L20)</f>
        <v>2540054.4500000002</v>
      </c>
      <c r="M21" s="1"/>
      <c r="N21" s="1"/>
      <c r="O21" s="1"/>
      <c r="P21" s="1"/>
      <c r="Q21" s="8">
        <f>SUM(Q18:Q20)</f>
        <v>2685048.12</v>
      </c>
      <c r="R21" s="1"/>
    </row>
    <row r="24" spans="1:18" ht="15.75" x14ac:dyDescent="0.25">
      <c r="B24" s="5" t="s">
        <v>18</v>
      </c>
      <c r="G24" s="7">
        <f>G14+G21</f>
        <v>7006066.0899999999</v>
      </c>
      <c r="L24" s="7">
        <f>L14+L21</f>
        <v>7406354.8099999996</v>
      </c>
      <c r="Q24" s="7">
        <f>Q14+Q21</f>
        <v>8421848.4900000002</v>
      </c>
    </row>
  </sheetData>
  <mergeCells count="3">
    <mergeCell ref="D1:G1"/>
    <mergeCell ref="I1:L1"/>
    <mergeCell ref="N1:Q1"/>
  </mergeCells>
  <pageMargins left="0.7" right="0.7" top="0.75" bottom="0.75" header="0.3" footer="0.3"/>
  <pageSetup paperSize="3" orientation="landscape" r:id="rId1"/>
  <headerFooter>
    <oddHeader>&amp;LCity of Bristol CT
Purchasing Dept&amp;C&amp;"-,Bold"&amp;14&amp;F&amp;R&amp;A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4" workbookViewId="0">
      <selection activeCell="D27" sqref="D27:D30"/>
    </sheetView>
  </sheetViews>
  <sheetFormatPr defaultRowHeight="15" x14ac:dyDescent="0.25"/>
  <cols>
    <col min="4" max="4" width="19.7109375" bestFit="1" customWidth="1"/>
    <col min="5" max="5" width="9" bestFit="1" customWidth="1"/>
    <col min="6" max="6" width="19.7109375" bestFit="1" customWidth="1"/>
    <col min="7" max="7" width="9" bestFit="1" customWidth="1"/>
    <col min="8" max="8" width="19.7109375" bestFit="1" customWidth="1"/>
    <col min="9" max="10" width="9" bestFit="1" customWidth="1"/>
    <col min="11" max="11" width="15.28515625" bestFit="1" customWidth="1"/>
  </cols>
  <sheetData>
    <row r="1" spans="1:11" ht="18.75" x14ac:dyDescent="0.3">
      <c r="D1" s="3" t="s">
        <v>1</v>
      </c>
      <c r="E1" s="3"/>
      <c r="F1" s="3" t="s">
        <v>2</v>
      </c>
      <c r="G1" s="3"/>
      <c r="H1" s="3" t="s">
        <v>3</v>
      </c>
      <c r="I1" s="9"/>
      <c r="J1" s="9"/>
      <c r="K1" s="9"/>
    </row>
    <row r="2" spans="1:11" x14ac:dyDescent="0.25">
      <c r="D2" s="2"/>
      <c r="E2" s="2"/>
      <c r="F2" s="2"/>
      <c r="G2" s="2"/>
      <c r="H2" s="2"/>
      <c r="I2" s="2"/>
      <c r="J2" s="2"/>
      <c r="K2" s="2"/>
    </row>
    <row r="4" spans="1:11" x14ac:dyDescent="0.25">
      <c r="A4" t="s">
        <v>0</v>
      </c>
      <c r="B4" s="1"/>
      <c r="C4" s="1"/>
      <c r="D4" s="1">
        <f>'FY2022-23'!G4+'FY2023-24'!G4+'FY2024-25'!G4+'FY2025-26'!G4</f>
        <v>13253140.370000001</v>
      </c>
      <c r="E4" s="1"/>
      <c r="F4" s="1">
        <f>'FY2022-23'!L4+'FY2023-24'!L4+'FY2024-25'!L4+'FY2025-26'!L4</f>
        <v>12130728.6</v>
      </c>
      <c r="G4" s="1"/>
      <c r="H4" s="1">
        <f>'FY2022-23'!Q4+'FY2023-24'!Q4+'FY2024-25'!Q4+'FY2025-26'!Q4</f>
        <v>14995799.319999998</v>
      </c>
      <c r="I4" s="1"/>
    </row>
    <row r="5" spans="1:11" x14ac:dyDescent="0.25">
      <c r="A5" t="s">
        <v>8</v>
      </c>
      <c r="B5" s="1"/>
      <c r="C5" s="1"/>
      <c r="D5" s="1">
        <f>'FY2022-23'!G5+'FY2023-24'!G5+'FY2024-25'!G5+'FY2025-26'!G5</f>
        <v>177601.74</v>
      </c>
      <c r="E5" s="1"/>
      <c r="F5" s="1">
        <f>'FY2022-23'!L5+'FY2023-24'!L5+'FY2024-25'!L5+'FY2025-26'!L5</f>
        <v>201061.8</v>
      </c>
      <c r="G5" s="1"/>
      <c r="H5" s="1">
        <f>'FY2022-23'!Q5+'FY2023-24'!Q5+'FY2024-25'!Q5+'FY2025-26'!Q5</f>
        <v>200954.63999999998</v>
      </c>
      <c r="I5" s="1"/>
    </row>
    <row r="6" spans="1:11" x14ac:dyDescent="0.25">
      <c r="A6" t="s">
        <v>9</v>
      </c>
      <c r="B6" s="1"/>
      <c r="C6" s="1"/>
      <c r="D6" s="1">
        <f>'FY2022-23'!G6+'FY2023-24'!G6+'FY2024-25'!G6+'FY2025-26'!G6</f>
        <v>1134158.48</v>
      </c>
      <c r="E6" s="1"/>
      <c r="F6" s="1">
        <f>'FY2022-23'!L6+'FY2023-24'!L6+'FY2024-25'!L6+'FY2025-26'!L6</f>
        <v>1283973.6000000001</v>
      </c>
      <c r="G6" s="1"/>
      <c r="H6" s="1">
        <f>'FY2022-23'!Q6+'FY2023-24'!Q6+'FY2024-25'!Q6+'FY2025-26'!Q6</f>
        <v>1283289.28</v>
      </c>
      <c r="I6" s="1"/>
    </row>
    <row r="7" spans="1:11" x14ac:dyDescent="0.25">
      <c r="A7" t="s">
        <v>10</v>
      </c>
      <c r="B7" s="1"/>
      <c r="C7" s="1"/>
      <c r="D7" s="1">
        <f>'FY2022-23'!G7+'FY2023-24'!G7+'FY2024-25'!G7+'FY2025-26'!G7</f>
        <v>517089.6</v>
      </c>
      <c r="E7" s="1"/>
      <c r="F7" s="1">
        <f>'FY2022-23'!L7+'FY2023-24'!L7+'FY2024-25'!L7+'FY2025-26'!L7</f>
        <v>593301.6</v>
      </c>
      <c r="G7" s="1"/>
      <c r="H7" s="1">
        <f>'FY2022-23'!Q7+'FY2023-24'!Q7+'FY2024-25'!Q7+'FY2025-26'!Q7</f>
        <v>1170136.8</v>
      </c>
      <c r="I7" s="1"/>
    </row>
    <row r="8" spans="1:11" x14ac:dyDescent="0.25">
      <c r="A8" t="s">
        <v>11</v>
      </c>
      <c r="B8" s="1"/>
      <c r="C8" s="1"/>
      <c r="D8" s="1">
        <f>'FY2022-23'!G8+'FY2023-24'!G8+'FY2024-25'!G8+'FY2025-26'!G8</f>
        <v>118401.16</v>
      </c>
      <c r="E8" s="1"/>
      <c r="F8" s="1">
        <f>'FY2022-23'!L8+'FY2023-24'!L8+'FY2024-25'!L8+'FY2025-26'!L8</f>
        <v>134041.20000000001</v>
      </c>
      <c r="G8" s="1"/>
      <c r="H8" s="1">
        <f>'FY2022-23'!Q8+'FY2023-24'!Q8+'FY2024-25'!Q8+'FY2025-26'!Q8</f>
        <v>21708.639999999999</v>
      </c>
      <c r="I8" s="1"/>
    </row>
    <row r="9" spans="1:11" x14ac:dyDescent="0.25">
      <c r="A9" t="s">
        <v>12</v>
      </c>
      <c r="B9" s="1"/>
      <c r="C9" s="1"/>
      <c r="D9" s="1">
        <f>'FY2022-23'!G9+'FY2023-24'!G9+'FY2024-25'!G9+'FY2025-26'!G9</f>
        <v>1691890.26</v>
      </c>
      <c r="E9" s="1"/>
      <c r="F9" s="1">
        <f>'FY2022-23'!L9+'FY2023-24'!L9+'FY2024-25'!L9+'FY2025-26'!L9</f>
        <v>1915378.2</v>
      </c>
      <c r="G9" s="1"/>
      <c r="H9" s="1">
        <f>'FY2022-23'!Q9+'FY2023-24'!Q9+'FY2024-25'!Q9+'FY2025-26'!Q9</f>
        <v>1595297.8</v>
      </c>
      <c r="I9" s="1"/>
    </row>
    <row r="10" spans="1:11" x14ac:dyDescent="0.25">
      <c r="B10" s="1"/>
      <c r="C10" s="1"/>
      <c r="D10" s="1"/>
      <c r="E10" s="1"/>
      <c r="F10" s="1"/>
      <c r="G10" s="1"/>
      <c r="H10" s="1"/>
      <c r="I10" s="1"/>
    </row>
    <row r="11" spans="1:11" x14ac:dyDescent="0.25">
      <c r="A11" t="s">
        <v>13</v>
      </c>
      <c r="B11" s="1"/>
      <c r="C11" s="1"/>
      <c r="D11" s="1">
        <f>'FY2022-23'!G11+'FY2023-24'!G11+'FY2024-25'!G11+'FY2025-26'!G11</f>
        <v>274182.42000000004</v>
      </c>
      <c r="E11" s="1"/>
      <c r="F11" s="1">
        <f>'FY2022-23'!L11+'FY2023-24'!L11+'FY2024-25'!L11+'FY2025-26'!L11</f>
        <v>303091.74</v>
      </c>
      <c r="G11" s="1"/>
      <c r="H11" s="1">
        <f>'FY2022-23'!Q11+'FY2023-24'!Q11+'FY2024-25'!Q11+'FY2025-26'!Q11</f>
        <v>511017.29999999993</v>
      </c>
      <c r="I11" s="1"/>
    </row>
    <row r="12" spans="1:11" ht="17.25" x14ac:dyDescent="0.4">
      <c r="A12" t="s">
        <v>14</v>
      </c>
      <c r="B12" s="1"/>
      <c r="C12" s="1"/>
      <c r="D12" s="6">
        <f>'FY2022-23'!G12+'FY2023-24'!G12+'FY2024-25'!G12+'FY2025-26'!G12</f>
        <v>1145332.5</v>
      </c>
      <c r="E12" s="1"/>
      <c r="F12" s="6">
        <f>'FY2022-23'!L12+'FY2023-24'!L12+'FY2024-25'!L12+'FY2025-26'!L12</f>
        <v>1556820</v>
      </c>
      <c r="G12" s="1"/>
      <c r="H12" s="6">
        <f>'FY2022-23'!Q12+'FY2023-24'!Q12+'FY2024-25'!Q12+'FY2025-26'!Q12</f>
        <v>1557513.75</v>
      </c>
      <c r="I12" s="1"/>
    </row>
    <row r="13" spans="1:11" x14ac:dyDescent="0.25">
      <c r="B13" s="1"/>
      <c r="C13" s="1"/>
      <c r="D13" s="1"/>
      <c r="E13" s="1"/>
      <c r="F13" s="1"/>
      <c r="G13" s="1"/>
      <c r="H13" s="1"/>
      <c r="I13" s="1"/>
    </row>
    <row r="14" spans="1:11" x14ac:dyDescent="0.25">
      <c r="B14" s="4" t="s">
        <v>17</v>
      </c>
      <c r="C14" s="1"/>
      <c r="D14" s="4">
        <f>SUM(D4:D13)</f>
        <v>18311796.530000005</v>
      </c>
      <c r="E14" s="4"/>
      <c r="F14" s="4">
        <f>SUM(F4:F13)</f>
        <v>18118396.739999998</v>
      </c>
      <c r="G14" s="4"/>
      <c r="H14" s="4">
        <f>SUM(H4:H13)</f>
        <v>21335717.530000001</v>
      </c>
      <c r="I14" s="1"/>
    </row>
    <row r="15" spans="1:11" x14ac:dyDescent="0.25">
      <c r="B15" s="1"/>
      <c r="C15" s="1"/>
      <c r="D15" s="1"/>
      <c r="E15" s="1"/>
      <c r="F15" s="1"/>
      <c r="G15" s="1"/>
      <c r="H15" s="1"/>
      <c r="I15" s="1"/>
    </row>
    <row r="16" spans="1:11" x14ac:dyDescent="0.25">
      <c r="B16" s="1"/>
      <c r="C16" s="1"/>
      <c r="D16" s="1"/>
      <c r="E16" s="1"/>
      <c r="F16" s="1"/>
      <c r="G16" s="1"/>
      <c r="H16" s="1"/>
      <c r="I16" s="1"/>
    </row>
    <row r="17" spans="1:9" x14ac:dyDescent="0.25"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t="s">
        <v>15</v>
      </c>
      <c r="B18" s="1"/>
      <c r="C18" s="1"/>
      <c r="D18" s="1">
        <f>'FY2022-23'!G18+'FY2023-24'!G18+'FY2024-25'!G18+'FY2025-26'!G18</f>
        <v>6899980.6399999997</v>
      </c>
      <c r="E18" s="1"/>
      <c r="F18" s="1">
        <f>'FY2022-23'!L18+'FY2023-24'!L18+'FY2024-25'!L18+'FY2025-26'!L18</f>
        <v>7312173.75</v>
      </c>
      <c r="G18" s="1"/>
      <c r="H18" s="1">
        <f>'FY2022-23'!Q18+'FY2023-24'!Q18+'FY2024-25'!Q18+'FY2025-26'!Q18</f>
        <v>7807710.1199999992</v>
      </c>
      <c r="I18" s="1"/>
    </row>
    <row r="19" spans="1:9" ht="17.25" x14ac:dyDescent="0.4">
      <c r="A19" t="s">
        <v>16</v>
      </c>
      <c r="B19" s="1"/>
      <c r="C19" s="1"/>
      <c r="D19" s="6">
        <f>'FY2022-23'!G19+'FY2023-24'!G19+'FY2024-25'!G19+'FY2025-26'!G19</f>
        <v>1516345.6</v>
      </c>
      <c r="E19" s="1"/>
      <c r="F19" s="6">
        <f>'FY2022-23'!L19+'FY2023-24'!L19+'FY2024-25'!L19+'FY2025-26'!L19</f>
        <v>2145183.04</v>
      </c>
      <c r="G19" s="1"/>
      <c r="H19" s="6">
        <f>'FY2022-23'!Q19+'FY2023-24'!Q19+'FY2024-25'!Q19+'FY2025-26'!Q19</f>
        <v>2190100</v>
      </c>
      <c r="I19" s="1"/>
    </row>
    <row r="20" spans="1:9" ht="17.25" x14ac:dyDescent="0.4">
      <c r="B20" s="1"/>
      <c r="C20" s="1"/>
      <c r="D20" s="6"/>
      <c r="E20" s="1"/>
      <c r="F20" s="6"/>
      <c r="G20" s="1"/>
      <c r="H20" s="6"/>
      <c r="I20" s="1"/>
    </row>
    <row r="21" spans="1:9" x14ac:dyDescent="0.25">
      <c r="B21" s="4" t="s">
        <v>17</v>
      </c>
      <c r="C21" s="1"/>
      <c r="D21" s="4">
        <f>SUM(D18:D20)</f>
        <v>8416326.2400000002</v>
      </c>
      <c r="E21" s="4"/>
      <c r="F21" s="4">
        <f>SUM(F18:F20)</f>
        <v>9457356.7899999991</v>
      </c>
      <c r="G21" s="4"/>
      <c r="H21" s="4">
        <f>SUM(H18:H20)</f>
        <v>9997810.1199999992</v>
      </c>
      <c r="I21" s="1"/>
    </row>
    <row r="24" spans="1:9" ht="18.75" x14ac:dyDescent="0.3">
      <c r="B24" s="10" t="s">
        <v>18</v>
      </c>
      <c r="C24" s="11"/>
      <c r="D24" s="12">
        <f>D14+D21</f>
        <v>26728122.770000003</v>
      </c>
      <c r="E24" s="11"/>
      <c r="F24" s="12">
        <f>F14+F21</f>
        <v>27575753.529999997</v>
      </c>
      <c r="G24" s="11"/>
      <c r="H24" s="12">
        <f>H14+H21</f>
        <v>31333527.649999999</v>
      </c>
    </row>
    <row r="27" spans="1:9" x14ac:dyDescent="0.25">
      <c r="D27" s="13"/>
    </row>
    <row r="29" spans="1:9" x14ac:dyDescent="0.25">
      <c r="D29" s="13"/>
    </row>
  </sheetData>
  <pageMargins left="0.7" right="0.7" top="0.75" bottom="0.75" header="0.3" footer="0.3"/>
  <pageSetup paperSize="3" orientation="landscape" r:id="rId1"/>
  <headerFooter>
    <oddHeader>&amp;LCity of Bristol CT
Purchasing Dept&amp;C&amp;"-,Bold"&amp;14&amp;F&amp;R&amp;A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FY2022-23</vt:lpstr>
      <vt:lpstr>FY2023-24</vt:lpstr>
      <vt:lpstr>FY2024-25</vt:lpstr>
      <vt:lpstr>FY2025-26</vt:lpstr>
      <vt:lpstr>Four Year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cityuser</dc:creator>
  <cp:lastModifiedBy>admin</cp:lastModifiedBy>
  <cp:lastPrinted>2021-12-29T20:23:51Z</cp:lastPrinted>
  <dcterms:created xsi:type="dcterms:W3CDTF">2021-12-29T18:39:32Z</dcterms:created>
  <dcterms:modified xsi:type="dcterms:W3CDTF">2022-01-10T15:26:39Z</dcterms:modified>
</cp:coreProperties>
</file>